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  <sheet name="Аппроксимация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L3" i="2"/>
  <c r="C41" i="1" l="1"/>
  <c r="C39" i="1"/>
  <c r="C38" i="1"/>
  <c r="C37" i="1"/>
  <c r="C43" i="1" l="1"/>
  <c r="C44" i="1" l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M3" i="2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3" i="2"/>
  <c r="E3" i="2" s="1"/>
  <c r="C42" i="1"/>
  <c r="C48" i="1" l="1"/>
  <c r="C46" i="1"/>
  <c r="C51" i="1" s="1"/>
  <c r="C45" i="1"/>
  <c r="C50" i="1" s="1"/>
  <c r="C55" i="1" l="1"/>
  <c r="C59" i="1" s="1"/>
  <c r="C53" i="1"/>
  <c r="C57" i="1" s="1"/>
  <c r="C54" i="1"/>
  <c r="C58" i="1" s="1"/>
</calcChain>
</file>

<file path=xl/sharedStrings.xml><?xml version="1.0" encoding="utf-8"?>
<sst xmlns="http://schemas.openxmlformats.org/spreadsheetml/2006/main" count="119" uniqueCount="109">
  <si>
    <t>Несущая способность лопасти</t>
  </si>
  <si>
    <t>Несущая способность ствола</t>
  </si>
  <si>
    <r>
      <t>α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 xml:space="preserve"> = </t>
    </r>
  </si>
  <si>
    <r>
      <t>α</t>
    </r>
    <r>
      <rPr>
        <vertAlign val="sub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 xml:space="preserve"> = </t>
    </r>
  </si>
  <si>
    <r>
      <t>γ</t>
    </r>
    <r>
      <rPr>
        <vertAlign val="subscript"/>
        <sz val="11"/>
        <color theme="1"/>
        <rFont val="Calibri"/>
        <family val="2"/>
        <charset val="204"/>
      </rPr>
      <t>R,R</t>
    </r>
    <r>
      <rPr>
        <sz val="11"/>
        <color theme="1"/>
        <rFont val="Calibri"/>
        <family val="2"/>
        <charset val="204"/>
      </rPr>
      <t xml:space="preserve"> = </t>
    </r>
  </si>
  <si>
    <r>
      <t>γ</t>
    </r>
    <r>
      <rPr>
        <vertAlign val="subscript"/>
        <sz val="11"/>
        <color theme="1"/>
        <rFont val="Calibri"/>
        <family val="2"/>
        <charset val="204"/>
      </rPr>
      <t>R,f</t>
    </r>
    <r>
      <rPr>
        <sz val="11"/>
        <color theme="1"/>
        <rFont val="Calibri"/>
        <family val="2"/>
        <charset val="204"/>
      </rPr>
      <t xml:space="preserve"> = </t>
    </r>
  </si>
  <si>
    <t>коэффициенты условий работы грунта под нижним концом сваи, учитывающие влияние способа погружения сваи на расчетные сопротивления грунта</t>
  </si>
  <si>
    <t>коэффициенты условий работы грунта на боковой поверхности сваи, учитывающие влияние способа погружения сваи на расчетные сопротивления грунта</t>
  </si>
  <si>
    <t>безразмерные коэффициенты, принимаемые по таблице 7.10 в зависимости от расчетного значения угла внутреннего трения грунта в рабочей зоне φI</t>
  </si>
  <si>
    <t xml:space="preserve">d = </t>
  </si>
  <si>
    <t>м, диаметр лопасти</t>
  </si>
  <si>
    <r>
      <t>d</t>
    </r>
    <r>
      <rPr>
        <vertAlign val="subscript"/>
        <sz val="11"/>
        <color theme="1"/>
        <rFont val="Calibri"/>
        <family val="2"/>
        <charset val="204"/>
        <scheme val="minor"/>
      </rPr>
      <t>ств</t>
    </r>
    <r>
      <rPr>
        <sz val="11"/>
        <color theme="1"/>
        <rFont val="Calibri"/>
        <family val="2"/>
        <scheme val="minor"/>
      </rPr>
      <t xml:space="preserve"> = </t>
    </r>
  </si>
  <si>
    <t>м, диаметр ствола</t>
  </si>
  <si>
    <r>
      <t>γ</t>
    </r>
    <r>
      <rPr>
        <vertAlign val="subscript"/>
        <sz val="11"/>
        <color theme="1"/>
        <rFont val="Calibri"/>
        <family val="2"/>
        <charset val="204"/>
      </rPr>
      <t>с</t>
    </r>
    <r>
      <rPr>
        <sz val="11"/>
        <color theme="1"/>
        <rFont val="Calibri"/>
        <family val="2"/>
        <charset val="204"/>
      </rPr>
      <t xml:space="preserve"> </t>
    </r>
    <r>
      <rPr>
        <vertAlign val="superscript"/>
        <sz val="11"/>
        <color theme="1"/>
        <rFont val="Calibri"/>
        <family val="2"/>
        <charset val="204"/>
      </rPr>
      <t>выр</t>
    </r>
    <r>
      <rPr>
        <sz val="11"/>
        <color theme="1"/>
        <rFont val="Calibri"/>
        <family val="2"/>
        <charset val="204"/>
      </rPr>
      <t xml:space="preserve">= </t>
    </r>
  </si>
  <si>
    <r>
      <t>γ</t>
    </r>
    <r>
      <rPr>
        <vertAlign val="subscript"/>
        <sz val="11"/>
        <color theme="1"/>
        <rFont val="Calibri"/>
        <family val="2"/>
        <charset val="204"/>
      </rPr>
      <t>с</t>
    </r>
    <r>
      <rPr>
        <sz val="11"/>
        <color theme="1"/>
        <rFont val="Calibri"/>
        <family val="2"/>
        <charset val="204"/>
      </rPr>
      <t xml:space="preserve"> </t>
    </r>
    <r>
      <rPr>
        <vertAlign val="superscript"/>
        <sz val="11"/>
        <color theme="1"/>
        <rFont val="Calibri"/>
        <family val="2"/>
        <charset val="204"/>
      </rPr>
      <t>сж</t>
    </r>
    <r>
      <rPr>
        <sz val="11"/>
        <color theme="1"/>
        <rFont val="Calibri"/>
        <family val="2"/>
        <charset val="204"/>
      </rPr>
      <t xml:space="preserve">= </t>
    </r>
  </si>
  <si>
    <r>
      <t>А</t>
    </r>
    <r>
      <rPr>
        <vertAlign val="subscript"/>
        <sz val="11"/>
        <color theme="1"/>
        <rFont val="Calibri"/>
        <family val="2"/>
        <charset val="204"/>
        <scheme val="minor"/>
      </rPr>
      <t>сж</t>
    </r>
    <r>
      <rPr>
        <sz val="11"/>
        <color theme="1"/>
        <rFont val="Calibri"/>
        <family val="2"/>
        <scheme val="minor"/>
      </rPr>
      <t xml:space="preserve"> = </t>
    </r>
  </si>
  <si>
    <r>
      <t>А</t>
    </r>
    <r>
      <rPr>
        <vertAlign val="subscript"/>
        <sz val="11"/>
        <color theme="1"/>
        <rFont val="Calibri"/>
        <family val="2"/>
        <charset val="204"/>
        <scheme val="minor"/>
      </rPr>
      <t>выр</t>
    </r>
    <r>
      <rPr>
        <sz val="11"/>
        <color theme="1"/>
        <rFont val="Calibri"/>
        <family val="2"/>
        <scheme val="minor"/>
      </rPr>
      <t xml:space="preserve"> = </t>
    </r>
  </si>
  <si>
    <t>м2, площадь проекции лопасти при расчете на сжатие</t>
  </si>
  <si>
    <t>м2, площадь проекции лопасти при расчете на выдергивание (за вычетом ствола)</t>
  </si>
  <si>
    <r>
      <t>γ</t>
    </r>
    <r>
      <rPr>
        <vertAlign val="subscript"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 xml:space="preserve">= </t>
    </r>
  </si>
  <si>
    <r>
      <t>h</t>
    </r>
    <r>
      <rPr>
        <vertAlign val="subscript"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 xml:space="preserve"> =</t>
    </r>
  </si>
  <si>
    <t>м, глубина залегания лопасти сваи от природного рельефа, а при планировке территории срезкой − от уровня планировки</t>
  </si>
  <si>
    <t>Тс/м3, осредненное расчетное значение удельного веса грунтов, залегающих выше лопасти сваи (при водонасыщенных грунтах с учетом взвешивающего действия воды)</t>
  </si>
  <si>
    <r>
      <t>c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 xml:space="preserve"> = </t>
    </r>
  </si>
  <si>
    <t>Тс/м2, расчетное значение удельного сцепления грунта в рабочей зоне</t>
  </si>
  <si>
    <t xml:space="preserve">fср = </t>
  </si>
  <si>
    <t>Тс, несущая способность сваи по боковой поверхности</t>
  </si>
  <si>
    <t>Тс, несущая способность лопасти на сжатие</t>
  </si>
  <si>
    <t>Тс, несущая способность лопасти на выдергивание</t>
  </si>
  <si>
    <t>Тс, несущая способность сваи на сжатие</t>
  </si>
  <si>
    <t>Тс, несущая способность сваи на выдергивание</t>
  </si>
  <si>
    <r>
      <t>γ</t>
    </r>
    <r>
      <rPr>
        <vertAlign val="subscript"/>
        <sz val="11"/>
        <color theme="1"/>
        <rFont val="Calibri"/>
        <family val="2"/>
        <charset val="204"/>
      </rPr>
      <t>с,g</t>
    </r>
    <r>
      <rPr>
        <sz val="11"/>
        <color theme="1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 xml:space="preserve">= </t>
    </r>
  </si>
  <si>
    <r>
      <t>N</t>
    </r>
    <r>
      <rPr>
        <b/>
        <vertAlign val="subscript"/>
        <sz val="12"/>
        <color theme="1"/>
        <rFont val="Calibri"/>
        <family val="2"/>
        <charset val="204"/>
        <scheme val="minor"/>
      </rPr>
      <t>d, сж</t>
    </r>
    <r>
      <rPr>
        <b/>
        <sz val="12"/>
        <color theme="1"/>
        <rFont val="Calibri"/>
        <family val="2"/>
        <charset val="204"/>
        <scheme val="minor"/>
      </rPr>
      <t xml:space="preserve"> = </t>
    </r>
  </si>
  <si>
    <r>
      <t>N</t>
    </r>
    <r>
      <rPr>
        <b/>
        <vertAlign val="subscript"/>
        <sz val="12"/>
        <color theme="1"/>
        <rFont val="Calibri"/>
        <family val="2"/>
        <charset val="204"/>
        <scheme val="minor"/>
      </rPr>
      <t>d, выр</t>
    </r>
    <r>
      <rPr>
        <b/>
        <sz val="12"/>
        <color theme="1"/>
        <rFont val="Calibri"/>
        <family val="2"/>
        <charset val="204"/>
        <scheme val="minor"/>
      </rPr>
      <t xml:space="preserve"> = </t>
    </r>
  </si>
  <si>
    <t>Расчет несущей способности винтовой сваи СП 24.13330.2021</t>
  </si>
  <si>
    <t>Геометрические параметры сваи:</t>
  </si>
  <si>
    <t>Характеристики грунта основания:</t>
  </si>
  <si>
    <t>коэффициент надежности по грунту п. 7.1.11 СП 24.13330</t>
  </si>
  <si>
    <t>коэффициент условий работы сваи при сжатии (по таблице 7.9 СП 24.13330)</t>
  </si>
  <si>
    <t>коэффициент условий работы сваи при выдергивании (по таблице 7.9 СП 24.13330)</t>
  </si>
  <si>
    <t>Обычный свайный фундамент, работа свай только на сжатие</t>
  </si>
  <si>
    <t>Фундамент опоры моста или гидротех. сооружения с высоким ростверком</t>
  </si>
  <si>
    <t>Фундамент сваи которого воспринимают выдергивание</t>
  </si>
  <si>
    <t>По результатам полевых испытаний статической нагрузкой</t>
  </si>
  <si>
    <t>Расчетом по результатам статич. зондирования грунта или динамич. испытаний сваи, испытаний грунтов эталонной сваей или сваей-зондом</t>
  </si>
  <si>
    <t>Расчетом с использованием компьютерных программ на основании численного моделирования</t>
  </si>
  <si>
    <t>Фунд-т опоры моста или гидротех. сооруж-я с низким роствервком или на сжатых сваях-стойках</t>
  </si>
  <si>
    <t>21 свая и более в ростверке</t>
  </si>
  <si>
    <t>от 11 до 20 свай в ростверке</t>
  </si>
  <si>
    <t>от 6 до 10 свай в ростверке</t>
  </si>
  <si>
    <t>от 1 до 5 свай в ростверке</t>
  </si>
  <si>
    <t>*рабочая зона - прилегающий к лопасти слой грунта толщиной, равной d</t>
  </si>
  <si>
    <t>*При определении несущей способности винтовых свай при действии вдавливающих нагрузок характеристики грунтов в таблице 7.10 относятся к грунтам, залегающим под лопастью,</t>
  </si>
  <si>
    <t>а при работе на выдергивающие нагрузки — над лопастью сваи</t>
  </si>
  <si>
    <t>ϕ =</t>
  </si>
  <si>
    <t>град, расчеиное значение угла внутреннего трения грунта в рабочей зоне</t>
  </si>
  <si>
    <t>Функция</t>
  </si>
  <si>
    <t>с =</t>
  </si>
  <si>
    <t>к1 =</t>
  </si>
  <si>
    <t>к2 =</t>
  </si>
  <si>
    <t>к3</t>
  </si>
  <si>
    <t>*вычислены по аппромаксимированной формуле с погрешностью не более 5%</t>
  </si>
  <si>
    <t xml:space="preserve">Вид грунтовых условий** </t>
  </si>
  <si>
    <t>** - СП не оговаривает грунт в каком месте сваи принимать для данного показателя. Предположительно следует принимать грунт в рабочей зоне лопасти</t>
  </si>
  <si>
    <t>Глины и суглинки: твердые, полутверды и тугопластичные</t>
  </si>
  <si>
    <t>Глины и суглинки: мягкопластичные</t>
  </si>
  <si>
    <t>Глины и суглинки: текучепластичные</t>
  </si>
  <si>
    <t>Пески и супеси: пески маловлажные и супеси твердые</t>
  </si>
  <si>
    <t>Пески и супеси: пески влажные и супеси пластичные</t>
  </si>
  <si>
    <r>
      <t>γ</t>
    </r>
    <r>
      <rPr>
        <vertAlign val="subscript"/>
        <sz val="11"/>
        <color theme="1"/>
        <rFont val="Calibri"/>
        <family val="2"/>
        <charset val="204"/>
      </rPr>
      <t>с</t>
    </r>
    <r>
      <rPr>
        <sz val="11"/>
        <color theme="1"/>
        <rFont val="Calibri"/>
        <family val="2"/>
        <charset val="204"/>
      </rPr>
      <t xml:space="preserve"> </t>
    </r>
    <r>
      <rPr>
        <vertAlign val="superscript"/>
        <sz val="11"/>
        <color theme="1"/>
        <rFont val="Calibri"/>
        <family val="2"/>
        <charset val="204"/>
      </rPr>
      <t>перемен</t>
    </r>
    <r>
      <rPr>
        <sz val="11"/>
        <color theme="1"/>
        <rFont val="Calibri"/>
        <family val="2"/>
        <charset val="204"/>
      </rPr>
      <t xml:space="preserve">= </t>
    </r>
  </si>
  <si>
    <t>коэффициент условий работы сваи при знакопеременных нагрузках (по таблице 7.9 СП 24.13330)</t>
  </si>
  <si>
    <t>Коэффициенты и рассчитанные параметры:</t>
  </si>
  <si>
    <t xml:space="preserve">П р и м е ч а н и е — При определении коэффициентов условий работы γc для свай, работающих только на сжимающие нагрузки и силы пучения, значения коэффициента γc </t>
  </si>
  <si>
    <t>следует принимать по графе «сжимающих», если по величине силы пучения не превышают 15 % от сжимающих нагрузок и по графе «знакопеременных» в иных случаях.</t>
  </si>
  <si>
    <t>Параметры лидерных скважин</t>
  </si>
  <si>
    <t>Погружение без лидерной скважины</t>
  </si>
  <si>
    <t xml:space="preserve">Лидер диаметром равным диаметру сваи
круглого сечения </t>
  </si>
  <si>
    <t xml:space="preserve">Лидер диаметром на 0,05 м менее диаметра сваи
круглого сечения </t>
  </si>
  <si>
    <t xml:space="preserve">Лидер диаметром на 0,15 м менее диаметра сваи
круглого сечения </t>
  </si>
  <si>
    <t>Отклонение в %</t>
  </si>
  <si>
    <r>
      <t>α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 xml:space="preserve"> по табл</t>
    </r>
  </si>
  <si>
    <t xml:space="preserve">ϕ </t>
  </si>
  <si>
    <r>
      <t>α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 xml:space="preserve"> по формуле</t>
    </r>
  </si>
  <si>
    <t>: экспоненциальная</t>
  </si>
  <si>
    <t>Тс, (осредненное значение для всех слоев в пределах глубины погружения сваи</t>
  </si>
  <si>
    <t>№ слоя</t>
  </si>
  <si>
    <r>
      <t xml:space="preserve">fi по табл. 7.3 СП 24, </t>
    </r>
    <r>
      <rPr>
        <b/>
        <sz val="10"/>
        <color rgb="FFFF0000"/>
        <rFont val="Times New Roman"/>
        <family val="1"/>
        <charset val="204"/>
      </rPr>
      <t>Тс</t>
    </r>
  </si>
  <si>
    <t>толщина h слоя, м</t>
  </si>
  <si>
    <t>Глубина середины слоя Zi, м</t>
  </si>
  <si>
    <t>Данные для расчетного сопротивление грунта на боковой поверхности</t>
  </si>
  <si>
    <t xml:space="preserve"> ствола винтовой сваи</t>
  </si>
  <si>
    <t>Тс, несущая способность сваи на знакопеременные нагрузки</t>
  </si>
  <si>
    <t>Общая несущая способность сваи</t>
  </si>
  <si>
    <r>
      <t>Допускаемая нагрузка на сваю с учетом коэфф. надежности по грунту γ</t>
    </r>
    <r>
      <rPr>
        <b/>
        <i/>
        <vertAlign val="subscript"/>
        <sz val="11"/>
        <color theme="1"/>
        <rFont val="Times New Roman"/>
        <family val="1"/>
        <charset val="204"/>
      </rPr>
      <t>с,g</t>
    </r>
  </si>
  <si>
    <t>Тип фундамента и основания (для определения γс,g )</t>
  </si>
  <si>
    <t>Число свай в фундаменте</t>
  </si>
  <si>
    <t>Тс, допускаемая нагрузка на сваю на сжатие</t>
  </si>
  <si>
    <t>Тс, допускаемая нагрузка на сваю на выдергивание</t>
  </si>
  <si>
    <t>Тс, допускаемая нагрузка на сваю на знакопеременные нагрузки</t>
  </si>
  <si>
    <r>
      <t>N</t>
    </r>
    <r>
      <rPr>
        <b/>
        <vertAlign val="subscript"/>
        <sz val="12"/>
        <color theme="1"/>
        <rFont val="Calibri"/>
        <family val="2"/>
        <charset val="204"/>
        <scheme val="minor"/>
      </rPr>
      <t>d,перем</t>
    </r>
    <r>
      <rPr>
        <b/>
        <sz val="12"/>
        <color theme="1"/>
        <rFont val="Calibri"/>
        <family val="2"/>
        <charset val="204"/>
        <scheme val="minor"/>
      </rPr>
      <t xml:space="preserve"> = </t>
    </r>
  </si>
  <si>
    <t>Расчетом с использованием формул СП 24.13330, по результатам динамич. испытаний свай без учета упругих деформаций грунта</t>
  </si>
  <si>
    <r>
      <t>F</t>
    </r>
    <r>
      <rPr>
        <b/>
        <vertAlign val="subscript"/>
        <sz val="11"/>
        <color theme="1"/>
        <rFont val="Calibri"/>
        <family val="2"/>
        <charset val="204"/>
        <scheme val="minor"/>
      </rPr>
      <t>d, сж</t>
    </r>
    <r>
      <rPr>
        <b/>
        <sz val="11"/>
        <color theme="1"/>
        <rFont val="Calibri"/>
        <family val="2"/>
        <charset val="204"/>
        <scheme val="minor"/>
      </rPr>
      <t xml:space="preserve"> = </t>
    </r>
  </si>
  <si>
    <r>
      <t>F</t>
    </r>
    <r>
      <rPr>
        <b/>
        <vertAlign val="subscript"/>
        <sz val="11"/>
        <color theme="1"/>
        <rFont val="Calibri"/>
        <family val="2"/>
        <charset val="204"/>
        <scheme val="minor"/>
      </rPr>
      <t>d, выр</t>
    </r>
    <r>
      <rPr>
        <b/>
        <sz val="11"/>
        <color theme="1"/>
        <rFont val="Calibri"/>
        <family val="2"/>
        <charset val="204"/>
        <scheme val="minor"/>
      </rPr>
      <t xml:space="preserve"> = </t>
    </r>
  </si>
  <si>
    <r>
      <t>F</t>
    </r>
    <r>
      <rPr>
        <b/>
        <vertAlign val="subscript"/>
        <sz val="11"/>
        <color theme="1"/>
        <rFont val="Calibri"/>
        <family val="2"/>
        <charset val="204"/>
        <scheme val="minor"/>
      </rPr>
      <t>d,перем</t>
    </r>
    <r>
      <rPr>
        <b/>
        <sz val="11"/>
        <color theme="1"/>
        <rFont val="Calibri"/>
        <family val="2"/>
        <charset val="204"/>
        <scheme val="minor"/>
      </rPr>
      <t xml:space="preserve"> = </t>
    </r>
  </si>
  <si>
    <r>
      <t>F</t>
    </r>
    <r>
      <rPr>
        <vertAlign val="subscript"/>
        <sz val="11"/>
        <color theme="1"/>
        <rFont val="Calibri"/>
        <family val="2"/>
        <charset val="204"/>
        <scheme val="minor"/>
      </rPr>
      <t>df</t>
    </r>
    <r>
      <rPr>
        <sz val="11"/>
        <color theme="1"/>
        <rFont val="Calibri"/>
        <family val="2"/>
        <charset val="204"/>
        <scheme val="minor"/>
      </rPr>
      <t xml:space="preserve"> = </t>
    </r>
  </si>
  <si>
    <r>
      <t>F</t>
    </r>
    <r>
      <rPr>
        <vertAlign val="subscript"/>
        <sz val="11"/>
        <color theme="1"/>
        <rFont val="Calibri"/>
        <family val="2"/>
        <charset val="204"/>
        <scheme val="minor"/>
      </rPr>
      <t>d0, сж</t>
    </r>
    <r>
      <rPr>
        <sz val="11"/>
        <color theme="1"/>
        <rFont val="Calibri"/>
        <family val="2"/>
        <charset val="204"/>
        <scheme val="minor"/>
      </rPr>
      <t xml:space="preserve"> = </t>
    </r>
  </si>
  <si>
    <r>
      <t>F</t>
    </r>
    <r>
      <rPr>
        <vertAlign val="subscript"/>
        <sz val="11"/>
        <color theme="1"/>
        <rFont val="Calibri"/>
        <family val="2"/>
        <charset val="204"/>
        <scheme val="minor"/>
      </rPr>
      <t>d0, выр</t>
    </r>
    <r>
      <rPr>
        <sz val="11"/>
        <color theme="1"/>
        <rFont val="Calibri"/>
        <family val="2"/>
        <charset val="204"/>
        <scheme val="minor"/>
      </rPr>
      <t xml:space="preserve"> = </t>
    </r>
  </si>
  <si>
    <t>Способ определения несущей способности сваи</t>
  </si>
  <si>
    <t>! Согласно п. 7.2.16 СП 34.13330.2021 для свай при двух и более лопастях, диаметре лопасти d &gt; 1,2 м и погруженной длине сваи l &gt; 10 м, действии горизонтальной силы или момента, — по данным испытаний сваи статической нагрузкой или результатам численных расчетов в нелинейной постановке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</si>
</sst>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vertAlign val="subscript"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</font>
    <font>
      <b/>
      <vertAlign val="subscript"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vertAlign val="subscript"/>
      <sz val="12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9"/>
      <color theme="0" tint="-0.14999847407452621"/>
      <name val="Times New Roman"/>
      <family val="1"/>
      <charset val="204"/>
    </font>
    <font>
      <sz val="11"/>
      <color theme="0" tint="-0.14999847407452621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1"/>
      <color theme="0" tint="-0.499984740745262"/>
      <name val="Calibri"/>
      <family val="2"/>
      <scheme val="minor"/>
    </font>
    <font>
      <sz val="9"/>
      <color rgb="FF7030A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vertAlign val="subscript"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7C7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0" fontId="0" fillId="2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0" fillId="0" borderId="0" xfId="0" applyFill="1" applyAlignment="1">
      <alignment horizontal="center"/>
    </xf>
    <xf numFmtId="0" fontId="12" fillId="0" borderId="6" xfId="0" applyFont="1" applyBorder="1" applyAlignment="1">
      <alignment horizontal="right"/>
    </xf>
    <xf numFmtId="0" fontId="13" fillId="0" borderId="6" xfId="0" applyFont="1" applyBorder="1"/>
    <xf numFmtId="0" fontId="12" fillId="0" borderId="0" xfId="0" applyFont="1" applyBorder="1" applyAlignment="1">
      <alignment horizontal="right"/>
    </xf>
    <xf numFmtId="0" fontId="13" fillId="0" borderId="0" xfId="0" applyFont="1" applyBorder="1"/>
    <xf numFmtId="0" fontId="14" fillId="0" borderId="0" xfId="0" applyFont="1"/>
    <xf numFmtId="0" fontId="15" fillId="0" borderId="0" xfId="0" applyFont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4" borderId="0" xfId="0" applyFont="1" applyFill="1"/>
    <xf numFmtId="0" fontId="16" fillId="0" borderId="0" xfId="0" applyFont="1"/>
    <xf numFmtId="0" fontId="3" fillId="0" borderId="0" xfId="0" applyFont="1"/>
    <xf numFmtId="165" fontId="3" fillId="0" borderId="0" xfId="0" applyNumberFormat="1" applyFont="1"/>
    <xf numFmtId="0" fontId="0" fillId="0" borderId="0" xfId="0" applyAlignment="1">
      <alignment horizontal="center"/>
    </xf>
    <xf numFmtId="165" fontId="17" fillId="0" borderId="0" xfId="0" applyNumberFormat="1" applyFont="1"/>
    <xf numFmtId="0" fontId="18" fillId="0" borderId="0" xfId="0" applyFont="1"/>
    <xf numFmtId="2" fontId="0" fillId="3" borderId="0" xfId="0" applyNumberFormat="1" applyFill="1" applyAlignment="1">
      <alignment horizontal="center"/>
    </xf>
    <xf numFmtId="0" fontId="19" fillId="4" borderId="0" xfId="0" applyFont="1" applyFill="1" applyAlignment="1">
      <alignment horizontal="left"/>
    </xf>
    <xf numFmtId="0" fontId="19" fillId="4" borderId="0" xfId="0" applyFont="1" applyFill="1"/>
    <xf numFmtId="0" fontId="14" fillId="0" borderId="0" xfId="0" applyFont="1" applyAlignment="1"/>
    <xf numFmtId="0" fontId="20" fillId="0" borderId="0" xfId="0" applyFont="1"/>
    <xf numFmtId="0" fontId="4" fillId="0" borderId="0" xfId="0" applyFont="1" applyAlignment="1">
      <alignment horizontal="center"/>
    </xf>
    <xf numFmtId="0" fontId="22" fillId="0" borderId="0" xfId="0" applyFont="1"/>
    <xf numFmtId="0" fontId="22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2" fontId="24" fillId="3" borderId="5" xfId="0" applyNumberFormat="1" applyFont="1" applyFill="1" applyBorder="1" applyAlignment="1">
      <alignment horizont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Fill="1" applyBorder="1"/>
    <xf numFmtId="0" fontId="10" fillId="5" borderId="0" xfId="0" applyFont="1" applyFill="1" applyBorder="1" applyAlignment="1">
      <alignment horizontal="right"/>
    </xf>
    <xf numFmtId="2" fontId="10" fillId="5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2" fontId="2" fillId="3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2"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07C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Аппроксимация!$J$3:$J$14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24</c:v>
                </c:pt>
                <c:pt idx="7">
                  <c:v>26</c:v>
                </c:pt>
                <c:pt idx="8">
                  <c:v>28</c:v>
                </c:pt>
                <c:pt idx="9">
                  <c:v>30</c:v>
                </c:pt>
                <c:pt idx="10">
                  <c:v>32</c:v>
                </c:pt>
                <c:pt idx="11">
                  <c:v>34</c:v>
                </c:pt>
              </c:numCache>
            </c:numRef>
          </c:xVal>
          <c:yVal>
            <c:numRef>
              <c:f>Аппроксимация!$K$3:$K$14</c:f>
              <c:numCache>
                <c:formatCode>General</c:formatCode>
                <c:ptCount val="12"/>
                <c:pt idx="0">
                  <c:v>2.8</c:v>
                </c:pt>
                <c:pt idx="1">
                  <c:v>3.3</c:v>
                </c:pt>
                <c:pt idx="2">
                  <c:v>3.8</c:v>
                </c:pt>
                <c:pt idx="3">
                  <c:v>4.5</c:v>
                </c:pt>
                <c:pt idx="4">
                  <c:v>5.5</c:v>
                </c:pt>
                <c:pt idx="5">
                  <c:v>7</c:v>
                </c:pt>
                <c:pt idx="6">
                  <c:v>9.1999999999999993</c:v>
                </c:pt>
                <c:pt idx="7">
                  <c:v>12.3</c:v>
                </c:pt>
                <c:pt idx="8">
                  <c:v>16.5</c:v>
                </c:pt>
                <c:pt idx="9">
                  <c:v>22.5</c:v>
                </c:pt>
                <c:pt idx="10">
                  <c:v>31</c:v>
                </c:pt>
                <c:pt idx="11">
                  <c:v>44.4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04-46D6-970E-3056A40A62E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Аппроксимация!$J$3:$J$14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24</c:v>
                </c:pt>
                <c:pt idx="7">
                  <c:v>26</c:v>
                </c:pt>
                <c:pt idx="8">
                  <c:v>28</c:v>
                </c:pt>
                <c:pt idx="9">
                  <c:v>30</c:v>
                </c:pt>
                <c:pt idx="10">
                  <c:v>32</c:v>
                </c:pt>
                <c:pt idx="11">
                  <c:v>34</c:v>
                </c:pt>
              </c:numCache>
            </c:numRef>
          </c:xVal>
          <c:yVal>
            <c:numRef>
              <c:f>Аппроксимация!$L$3:$L$14</c:f>
              <c:numCache>
                <c:formatCode>0.0</c:formatCode>
                <c:ptCount val="12"/>
                <c:pt idx="0">
                  <c:v>2.83591936722922</c:v>
                </c:pt>
                <c:pt idx="1">
                  <c:v>3.3404009763708986</c:v>
                </c:pt>
                <c:pt idx="2">
                  <c:v>3.6626063964519346</c:v>
                </c:pt>
                <c:pt idx="3">
                  <c:v>4.4914072540527492</c:v>
                </c:pt>
                <c:pt idx="4">
                  <c:v>5.6453566403683739</c:v>
                </c:pt>
                <c:pt idx="5">
                  <c:v>7.2520142276118014</c:v>
                </c:pt>
                <c:pt idx="6">
                  <c:v>9.4889828791474713</c:v>
                </c:pt>
                <c:pt idx="7">
                  <c:v>12.603541194300853</c:v>
                </c:pt>
                <c:pt idx="8">
                  <c:v>16.939978136245387</c:v>
                </c:pt>
                <c:pt idx="9">
                  <c:v>22.977651362644771</c:v>
                </c:pt>
                <c:pt idx="10">
                  <c:v>31.383976296412591</c:v>
                </c:pt>
                <c:pt idx="11">
                  <c:v>43.08820344522578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04-46D6-970E-3056A40A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964608"/>
        <c:axId val="-33961344"/>
      </c:scatterChart>
      <c:valAx>
        <c:axId val="-3396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3961344"/>
        <c:crosses val="autoZero"/>
        <c:crossBetween val="midCat"/>
      </c:valAx>
      <c:valAx>
        <c:axId val="-3396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3964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5862542498643382E-2"/>
          <c:y val="0.17171296296296298"/>
          <c:w val="0.8888069371075451"/>
          <c:h val="0.6149843248760571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Аппроксимация!$B$3:$B$14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24</c:v>
                </c:pt>
                <c:pt idx="7">
                  <c:v>26</c:v>
                </c:pt>
                <c:pt idx="8">
                  <c:v>28</c:v>
                </c:pt>
                <c:pt idx="9">
                  <c:v>30</c:v>
                </c:pt>
                <c:pt idx="10">
                  <c:v>32</c:v>
                </c:pt>
                <c:pt idx="11">
                  <c:v>34</c:v>
                </c:pt>
              </c:numCache>
            </c:numRef>
          </c:xVal>
          <c:yVal>
            <c:numRef>
              <c:f>Аппроксимация!$C$3:$C$14</c:f>
              <c:numCache>
                <c:formatCode>General</c:formatCode>
                <c:ptCount val="12"/>
                <c:pt idx="0">
                  <c:v>7.8</c:v>
                </c:pt>
                <c:pt idx="1">
                  <c:v>8.4</c:v>
                </c:pt>
                <c:pt idx="2">
                  <c:v>9.4</c:v>
                </c:pt>
                <c:pt idx="3">
                  <c:v>10.1</c:v>
                </c:pt>
                <c:pt idx="4">
                  <c:v>12.1</c:v>
                </c:pt>
                <c:pt idx="5">
                  <c:v>15</c:v>
                </c:pt>
                <c:pt idx="6">
                  <c:v>18</c:v>
                </c:pt>
                <c:pt idx="7">
                  <c:v>23.1</c:v>
                </c:pt>
                <c:pt idx="8">
                  <c:v>29.5</c:v>
                </c:pt>
                <c:pt idx="9">
                  <c:v>38</c:v>
                </c:pt>
                <c:pt idx="10">
                  <c:v>48.4</c:v>
                </c:pt>
                <c:pt idx="11">
                  <c:v>64.900000000000006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64-43D7-983A-ECFEB91B59E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Аппроксимация!$B$3:$B$14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24</c:v>
                </c:pt>
                <c:pt idx="7">
                  <c:v>26</c:v>
                </c:pt>
                <c:pt idx="8">
                  <c:v>28</c:v>
                </c:pt>
                <c:pt idx="9">
                  <c:v>30</c:v>
                </c:pt>
                <c:pt idx="10">
                  <c:v>32</c:v>
                </c:pt>
                <c:pt idx="11">
                  <c:v>34</c:v>
                </c:pt>
              </c:numCache>
            </c:numRef>
          </c:xVal>
          <c:yVal>
            <c:numRef>
              <c:f>Аппроксимация!$D$3:$D$14</c:f>
              <c:numCache>
                <c:formatCode>0.0</c:formatCode>
                <c:ptCount val="12"/>
                <c:pt idx="0">
                  <c:v>7.8167133533290771</c:v>
                </c:pt>
                <c:pt idx="1">
                  <c:v>8.6784700812228337</c:v>
                </c:pt>
                <c:pt idx="2">
                  <c:v>9.2185129360708018</c:v>
                </c:pt>
                <c:pt idx="3">
                  <c:v>10.580126306012025</c:v>
                </c:pt>
                <c:pt idx="4">
                  <c:v>12.427266633761699</c:v>
                </c:pt>
                <c:pt idx="5">
                  <c:v>14.933064142599665</c:v>
                </c:pt>
                <c:pt idx="6">
                  <c:v>18.332384194773574</c:v>
                </c:pt>
                <c:pt idx="7">
                  <c:v>22.943840937130339</c:v>
                </c:pt>
                <c:pt idx="8">
                  <c:v>29.199660618783447</c:v>
                </c:pt>
                <c:pt idx="9">
                  <c:v>37.686193633372227</c:v>
                </c:pt>
                <c:pt idx="10">
                  <c:v>49.198872430513148</c:v>
                </c:pt>
                <c:pt idx="11">
                  <c:v>64.816766434848319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564-43D7-983A-ECFEB91B5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960800"/>
        <c:axId val="-33960256"/>
      </c:scatterChart>
      <c:valAx>
        <c:axId val="-3396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3960256"/>
        <c:crosses val="autoZero"/>
        <c:crossBetween val="midCat"/>
      </c:valAx>
      <c:valAx>
        <c:axId val="-3396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396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20" fmlaLink="$J$2" fmlaRange="$P$2:$P$5" noThreeD="1" sel="4" val="0"/>
</file>

<file path=xl/ctrlProps/ctrlProp2.xml><?xml version="1.0" encoding="utf-8"?>
<formControlPr xmlns="http://schemas.microsoft.com/office/spreadsheetml/2009/9/main" objectType="Drop" dropLines="4" dropStyle="combo" dx="20" fmlaLink="$J$3" fmlaRange="$P$7:$P$10" noThreeD="1" sel="3" val="0"/>
</file>

<file path=xl/ctrlProps/ctrlProp3.xml><?xml version="1.0" encoding="utf-8"?>
<formControlPr xmlns="http://schemas.microsoft.com/office/spreadsheetml/2009/9/main" objectType="Drop" dropLines="4" dropStyle="combo" dx="20" fmlaLink="$J$4" fmlaRange="$X$2:$X$5" noThreeD="1" sel="4" val="0"/>
</file>

<file path=xl/ctrlProps/ctrlProp4.xml><?xml version="1.0" encoding="utf-8"?>
<formControlPr xmlns="http://schemas.microsoft.com/office/spreadsheetml/2009/9/main" objectType="Drop" dropLines="6" dropStyle="combo" dx="20" fmlaLink="$J$5" fmlaRange="$AA$2:$AA$6" noThreeD="1" sel="2" val="0"/>
</file>

<file path=xl/ctrlProps/ctrlProp5.xml><?xml version="1.0" encoding="utf-8"?>
<formControlPr xmlns="http://schemas.microsoft.com/office/spreadsheetml/2009/9/main" objectType="Drop" dropLines="4" dropStyle="combo" dx="20" fmlaLink="$J$6" fmlaRange="$P$12:$P$15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52</xdr:row>
      <xdr:rowOff>47625</xdr:rowOff>
    </xdr:from>
    <xdr:to>
      <xdr:col>8</xdr:col>
      <xdr:colOff>857250</xdr:colOff>
      <xdr:row>53</xdr:row>
      <xdr:rowOff>190500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11020425"/>
          <a:ext cx="1895475" cy="371475"/>
        </a:xfrm>
        <a:prstGeom prst="rect">
          <a:avLst/>
        </a:prstGeom>
      </xdr:spPr>
    </xdr:pic>
    <xdr:clientData/>
  </xdr:twoCellAnchor>
  <xdr:twoCellAnchor editAs="oneCell">
    <xdr:from>
      <xdr:col>7</xdr:col>
      <xdr:colOff>258417</xdr:colOff>
      <xdr:row>49</xdr:row>
      <xdr:rowOff>74543</xdr:rowOff>
    </xdr:from>
    <xdr:to>
      <xdr:col>8</xdr:col>
      <xdr:colOff>725142</xdr:colOff>
      <xdr:row>50</xdr:row>
      <xdr:rowOff>160268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01767" y="10399643"/>
          <a:ext cx="1704975" cy="314325"/>
        </a:xfrm>
        <a:prstGeom prst="rect">
          <a:avLst/>
        </a:prstGeom>
      </xdr:spPr>
    </xdr:pic>
    <xdr:clientData/>
  </xdr:twoCellAnchor>
  <xdr:twoCellAnchor editAs="oneCell">
    <xdr:from>
      <xdr:col>7</xdr:col>
      <xdr:colOff>340414</xdr:colOff>
      <xdr:row>46</xdr:row>
      <xdr:rowOff>88624</xdr:rowOff>
    </xdr:from>
    <xdr:to>
      <xdr:col>8</xdr:col>
      <xdr:colOff>207064</xdr:colOff>
      <xdr:row>48</xdr:row>
      <xdr:rowOff>50524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6139" y="9994624"/>
          <a:ext cx="1104900" cy="381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0</xdr:row>
          <xdr:rowOff>247650</xdr:rowOff>
        </xdr:from>
        <xdr:to>
          <xdr:col>9</xdr:col>
          <xdr:colOff>19050</xdr:colOff>
          <xdr:row>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2</xdr:row>
          <xdr:rowOff>0</xdr:rowOff>
        </xdr:from>
        <xdr:to>
          <xdr:col>9</xdr:col>
          <xdr:colOff>19050</xdr:colOff>
          <xdr:row>3</xdr:row>
          <xdr:rowOff>9525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3</xdr:row>
          <xdr:rowOff>9525</xdr:rowOff>
        </xdr:from>
        <xdr:to>
          <xdr:col>9</xdr:col>
          <xdr:colOff>19050</xdr:colOff>
          <xdr:row>4</xdr:row>
          <xdr:rowOff>19050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4</xdr:row>
          <xdr:rowOff>9525</xdr:rowOff>
        </xdr:from>
        <xdr:to>
          <xdr:col>9</xdr:col>
          <xdr:colOff>19050</xdr:colOff>
          <xdr:row>5</xdr:row>
          <xdr:rowOff>19050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5</xdr:row>
          <xdr:rowOff>9525</xdr:rowOff>
        </xdr:from>
        <xdr:to>
          <xdr:col>9</xdr:col>
          <xdr:colOff>19050</xdr:colOff>
          <xdr:row>6</xdr:row>
          <xdr:rowOff>19050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1071092</xdr:colOff>
      <xdr:row>17</xdr:row>
      <xdr:rowOff>114298</xdr:rowOff>
    </xdr:from>
    <xdr:to>
      <xdr:col>27</xdr:col>
      <xdr:colOff>149448</xdr:colOff>
      <xdr:row>35</xdr:row>
      <xdr:rowOff>190499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66817" y="3762373"/>
          <a:ext cx="4755256" cy="3829051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26</xdr:row>
      <xdr:rowOff>66675</xdr:rowOff>
    </xdr:from>
    <xdr:to>
      <xdr:col>7</xdr:col>
      <xdr:colOff>1038225</xdr:colOff>
      <xdr:row>27</xdr:row>
      <xdr:rowOff>85725</xdr:rowOff>
    </xdr:to>
    <xdr:sp macro="" textlink="">
      <xdr:nvSpPr>
        <xdr:cNvPr id="9" name="Стрелка влево 8"/>
        <xdr:cNvSpPr/>
      </xdr:nvSpPr>
      <xdr:spPr>
        <a:xfrm>
          <a:off x="2714625" y="5734050"/>
          <a:ext cx="2219325" cy="2095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20</xdr:row>
      <xdr:rowOff>152400</xdr:rowOff>
    </xdr:from>
    <xdr:to>
      <xdr:col>15</xdr:col>
      <xdr:colOff>476250</xdr:colOff>
      <xdr:row>35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20</xdr:row>
      <xdr:rowOff>114300</xdr:rowOff>
    </xdr:from>
    <xdr:to>
      <xdr:col>7</xdr:col>
      <xdr:colOff>476250</xdr:colOff>
      <xdr:row>35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590550</xdr:colOff>
      <xdr:row>0</xdr:row>
      <xdr:rowOff>152400</xdr:rowOff>
    </xdr:from>
    <xdr:to>
      <xdr:col>27</xdr:col>
      <xdr:colOff>161925</xdr:colOff>
      <xdr:row>12</xdr:row>
      <xdr:rowOff>152617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39575" y="152400"/>
          <a:ext cx="6886575" cy="2324317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13</xdr:row>
      <xdr:rowOff>21641</xdr:rowOff>
    </xdr:from>
    <xdr:to>
      <xdr:col>25</xdr:col>
      <xdr:colOff>485775</xdr:colOff>
      <xdr:row>28</xdr:row>
      <xdr:rowOff>114518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68150" y="2536241"/>
          <a:ext cx="5962650" cy="2950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63"/>
  <sheetViews>
    <sheetView tabSelected="1" topLeftCell="A49" zoomScaleNormal="100" workbookViewId="0">
      <selection activeCell="C12" sqref="C12"/>
    </sheetView>
  </sheetViews>
  <sheetFormatPr defaultRowHeight="15" x14ac:dyDescent="0.25"/>
  <cols>
    <col min="1" max="1" width="3.5703125" customWidth="1"/>
    <col min="2" max="2" width="9.85546875" customWidth="1"/>
    <col min="8" max="8" width="18.5703125" customWidth="1"/>
    <col min="9" max="9" width="14.5703125" customWidth="1"/>
    <col min="10" max="10" width="5.140625" customWidth="1"/>
    <col min="15" max="15" width="10.28515625" customWidth="1"/>
    <col min="16" max="27" width="9.140625" hidden="1" customWidth="1"/>
  </cols>
  <sheetData>
    <row r="1" spans="2:27" ht="20.25" customHeight="1" thickBot="1" x14ac:dyDescent="0.3">
      <c r="B1" s="29" t="s">
        <v>34</v>
      </c>
    </row>
    <row r="2" spans="2:27" ht="15" customHeight="1" x14ac:dyDescent="0.25">
      <c r="J2" s="9">
        <v>4</v>
      </c>
      <c r="K2" s="10" t="s">
        <v>94</v>
      </c>
      <c r="P2" s="13" t="s">
        <v>40</v>
      </c>
      <c r="Q2" s="14"/>
      <c r="R2" s="14"/>
      <c r="S2" s="14"/>
      <c r="T2" s="14"/>
      <c r="U2" s="14"/>
      <c r="V2" s="14"/>
      <c r="W2" s="14"/>
      <c r="X2" s="13" t="s">
        <v>47</v>
      </c>
      <c r="Y2" s="14"/>
      <c r="AA2" s="13" t="s">
        <v>64</v>
      </c>
    </row>
    <row r="3" spans="2:27" ht="15" customHeight="1" x14ac:dyDescent="0.25">
      <c r="J3" s="11">
        <v>3</v>
      </c>
      <c r="K3" s="12" t="s">
        <v>107</v>
      </c>
      <c r="L3" s="6"/>
      <c r="M3" s="6"/>
      <c r="N3" s="6"/>
      <c r="O3" s="6"/>
      <c r="P3" s="13" t="s">
        <v>41</v>
      </c>
      <c r="Q3" s="14"/>
      <c r="R3" s="14"/>
      <c r="S3" s="14"/>
      <c r="T3" s="14"/>
      <c r="U3" s="14"/>
      <c r="V3" s="14"/>
      <c r="W3" s="14"/>
      <c r="X3" s="13" t="s">
        <v>48</v>
      </c>
      <c r="Y3" s="14"/>
      <c r="AA3" s="13" t="s">
        <v>65</v>
      </c>
    </row>
    <row r="4" spans="2:27" ht="15" customHeight="1" x14ac:dyDescent="0.25">
      <c r="J4" s="11">
        <v>4</v>
      </c>
      <c r="K4" s="12" t="s">
        <v>95</v>
      </c>
      <c r="P4" s="13" t="s">
        <v>46</v>
      </c>
      <c r="Q4" s="14"/>
      <c r="R4" s="14"/>
      <c r="S4" s="14"/>
      <c r="T4" s="14"/>
      <c r="U4" s="14"/>
      <c r="V4" s="14"/>
      <c r="W4" s="14"/>
      <c r="X4" s="13" t="s">
        <v>49</v>
      </c>
      <c r="Y4" s="14"/>
      <c r="AA4" s="13" t="s">
        <v>66</v>
      </c>
    </row>
    <row r="5" spans="2:27" ht="15" customHeight="1" x14ac:dyDescent="0.25">
      <c r="J5" s="11">
        <v>2</v>
      </c>
      <c r="K5" s="12" t="s">
        <v>62</v>
      </c>
      <c r="P5" s="13" t="s">
        <v>42</v>
      </c>
      <c r="Q5" s="14"/>
      <c r="R5" s="14"/>
      <c r="S5" s="14"/>
      <c r="T5" s="14"/>
      <c r="U5" s="14"/>
      <c r="V5" s="14"/>
      <c r="W5" s="14"/>
      <c r="X5" s="13" t="s">
        <v>50</v>
      </c>
      <c r="Y5" s="14"/>
      <c r="AA5" s="13" t="s">
        <v>67</v>
      </c>
    </row>
    <row r="6" spans="2:27" x14ac:dyDescent="0.25">
      <c r="J6" s="11">
        <v>1</v>
      </c>
      <c r="K6" s="12" t="s">
        <v>74</v>
      </c>
      <c r="P6" s="14"/>
      <c r="Q6" s="14"/>
      <c r="R6" s="14"/>
      <c r="S6" s="14"/>
      <c r="T6" s="14"/>
      <c r="U6" s="14"/>
      <c r="V6" s="14"/>
      <c r="W6" s="14"/>
      <c r="X6" s="14"/>
      <c r="Y6" s="14"/>
      <c r="AA6" s="13" t="s">
        <v>68</v>
      </c>
    </row>
    <row r="7" spans="2:27" x14ac:dyDescent="0.25">
      <c r="B7" s="12" t="s">
        <v>63</v>
      </c>
      <c r="J7" s="11"/>
      <c r="K7" s="12"/>
      <c r="P7" s="13" t="s">
        <v>43</v>
      </c>
      <c r="Q7" s="14"/>
      <c r="R7" s="14"/>
      <c r="S7" s="14"/>
      <c r="T7" s="14"/>
      <c r="U7" s="14"/>
      <c r="V7" s="14"/>
      <c r="W7" s="14"/>
      <c r="X7" s="14"/>
      <c r="Y7" s="14"/>
    </row>
    <row r="8" spans="2:27" x14ac:dyDescent="0.25">
      <c r="B8" s="27" t="s">
        <v>35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3" t="s">
        <v>44</v>
      </c>
      <c r="Q8" s="14"/>
      <c r="R8" s="14"/>
      <c r="S8" s="14"/>
      <c r="T8" s="14"/>
      <c r="U8" s="14"/>
      <c r="V8" s="14"/>
      <c r="W8" s="14"/>
      <c r="X8" s="14"/>
      <c r="Y8" s="14"/>
    </row>
    <row r="9" spans="2:27" ht="18" x14ac:dyDescent="0.35">
      <c r="B9" s="2" t="s">
        <v>11</v>
      </c>
      <c r="C9" s="4">
        <v>0.219</v>
      </c>
      <c r="D9" s="3" t="s">
        <v>12</v>
      </c>
      <c r="P9" s="13" t="s">
        <v>100</v>
      </c>
      <c r="Q9" s="14"/>
      <c r="R9" s="14"/>
      <c r="S9" s="14"/>
      <c r="T9" s="14"/>
      <c r="U9" s="14"/>
      <c r="V9" s="14"/>
      <c r="W9" s="14"/>
      <c r="X9" s="14"/>
      <c r="Y9" s="14"/>
    </row>
    <row r="10" spans="2:27" x14ac:dyDescent="0.25">
      <c r="B10" s="2" t="s">
        <v>9</v>
      </c>
      <c r="C10" s="4">
        <v>0.55000000000000004</v>
      </c>
      <c r="D10" s="3" t="s">
        <v>10</v>
      </c>
      <c r="P10" s="13" t="s">
        <v>45</v>
      </c>
      <c r="Q10" s="14"/>
      <c r="R10" s="14"/>
      <c r="S10" s="14"/>
      <c r="T10" s="14"/>
      <c r="U10" s="14"/>
      <c r="V10" s="14"/>
      <c r="W10" s="14"/>
      <c r="X10" s="14"/>
      <c r="Y10" s="14"/>
    </row>
    <row r="11" spans="2:27" ht="18" x14ac:dyDescent="0.35">
      <c r="B11" s="1" t="s">
        <v>20</v>
      </c>
      <c r="C11" s="4">
        <v>10.5</v>
      </c>
      <c r="D11" s="3" t="s">
        <v>21</v>
      </c>
    </row>
    <row r="12" spans="2:27" x14ac:dyDescent="0.25">
      <c r="B12" s="26" t="s">
        <v>36</v>
      </c>
      <c r="C12" s="17"/>
      <c r="D12" s="18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8" t="s">
        <v>75</v>
      </c>
    </row>
    <row r="13" spans="2:27" ht="18" x14ac:dyDescent="0.35">
      <c r="B13" s="2" t="s">
        <v>23</v>
      </c>
      <c r="C13" s="4">
        <v>3.1</v>
      </c>
      <c r="D13" s="3" t="s">
        <v>24</v>
      </c>
      <c r="P13" s="28" t="s">
        <v>76</v>
      </c>
    </row>
    <row r="14" spans="2:27" x14ac:dyDescent="0.25">
      <c r="B14" s="1" t="s">
        <v>54</v>
      </c>
      <c r="C14" s="4">
        <v>18</v>
      </c>
      <c r="D14" s="3" t="s">
        <v>55</v>
      </c>
      <c r="P14" s="28" t="s">
        <v>77</v>
      </c>
    </row>
    <row r="15" spans="2:27" ht="18" x14ac:dyDescent="0.35">
      <c r="B15" s="1" t="s">
        <v>19</v>
      </c>
      <c r="C15" s="4">
        <v>1.76</v>
      </c>
      <c r="D15" s="3" t="s">
        <v>22</v>
      </c>
      <c r="P15" s="28" t="s">
        <v>78</v>
      </c>
    </row>
    <row r="16" spans="2:27" x14ac:dyDescent="0.25">
      <c r="B16" s="24" t="s">
        <v>51</v>
      </c>
      <c r="C16" s="8"/>
      <c r="D16" s="3"/>
    </row>
    <row r="17" spans="2:15" x14ac:dyDescent="0.25">
      <c r="B17" s="24" t="s">
        <v>52</v>
      </c>
      <c r="C17" s="8"/>
      <c r="D17" s="3"/>
    </row>
    <row r="18" spans="2:15" x14ac:dyDescent="0.25">
      <c r="B18" s="24" t="s">
        <v>53</v>
      </c>
      <c r="C18" s="8"/>
      <c r="D18" s="3"/>
    </row>
    <row r="19" spans="2:15" x14ac:dyDescent="0.25">
      <c r="B19" s="26" t="s">
        <v>89</v>
      </c>
      <c r="C19" s="17"/>
      <c r="D19" s="18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ht="15.75" thickBot="1" x14ac:dyDescent="0.3">
      <c r="B20" s="26" t="s">
        <v>90</v>
      </c>
      <c r="C20" s="17"/>
      <c r="D20" s="18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ht="38.25" x14ac:dyDescent="0.25">
      <c r="B21" s="38" t="s">
        <v>85</v>
      </c>
      <c r="C21" s="38" t="s">
        <v>88</v>
      </c>
      <c r="D21" s="39" t="s">
        <v>86</v>
      </c>
      <c r="E21" s="40" t="s">
        <v>87</v>
      </c>
    </row>
    <row r="22" spans="2:15" x14ac:dyDescent="0.25">
      <c r="B22" s="41">
        <v>1</v>
      </c>
      <c r="C22" s="32">
        <v>2.0499999999999998</v>
      </c>
      <c r="D22" s="32">
        <v>2.1</v>
      </c>
      <c r="E22" s="33">
        <v>2.2999999999999998</v>
      </c>
    </row>
    <row r="23" spans="2:15" x14ac:dyDescent="0.25">
      <c r="B23" s="41">
        <v>2</v>
      </c>
      <c r="C23" s="32">
        <v>4.2</v>
      </c>
      <c r="D23" s="32">
        <v>1.6</v>
      </c>
      <c r="E23" s="33">
        <v>2</v>
      </c>
    </row>
    <row r="24" spans="2:15" x14ac:dyDescent="0.25">
      <c r="B24" s="41">
        <v>3</v>
      </c>
      <c r="C24" s="32">
        <v>6.2</v>
      </c>
      <c r="D24" s="32">
        <v>1.8</v>
      </c>
      <c r="E24" s="33">
        <v>2</v>
      </c>
    </row>
    <row r="25" spans="2:15" x14ac:dyDescent="0.25">
      <c r="B25" s="41">
        <v>4</v>
      </c>
      <c r="C25" s="32">
        <v>8.35</v>
      </c>
      <c r="D25" s="32">
        <v>1.8</v>
      </c>
      <c r="E25" s="33">
        <v>2.2999999999999998</v>
      </c>
    </row>
    <row r="26" spans="2:15" x14ac:dyDescent="0.25">
      <c r="B26" s="41">
        <v>5</v>
      </c>
      <c r="C26" s="34">
        <v>9.75</v>
      </c>
      <c r="D26" s="34">
        <v>3.4</v>
      </c>
      <c r="E26" s="35">
        <v>0.5</v>
      </c>
    </row>
    <row r="27" spans="2:15" x14ac:dyDescent="0.25">
      <c r="B27" s="41">
        <v>6</v>
      </c>
      <c r="C27" s="34"/>
      <c r="D27" s="34"/>
      <c r="E27" s="35"/>
    </row>
    <row r="28" spans="2:15" x14ac:dyDescent="0.25">
      <c r="B28" s="41">
        <v>7</v>
      </c>
      <c r="C28" s="34"/>
      <c r="D28" s="34"/>
      <c r="E28" s="35"/>
    </row>
    <row r="29" spans="2:15" x14ac:dyDescent="0.25">
      <c r="B29" s="41">
        <v>8</v>
      </c>
      <c r="C29" s="34"/>
      <c r="D29" s="34"/>
      <c r="E29" s="35"/>
    </row>
    <row r="30" spans="2:15" x14ac:dyDescent="0.25">
      <c r="B30" s="41">
        <v>9</v>
      </c>
      <c r="C30" s="34"/>
      <c r="D30" s="34"/>
      <c r="E30" s="35"/>
    </row>
    <row r="31" spans="2:15" x14ac:dyDescent="0.25">
      <c r="B31" s="41">
        <v>10</v>
      </c>
      <c r="C31" s="34"/>
      <c r="D31" s="34"/>
      <c r="E31" s="35"/>
    </row>
    <row r="32" spans="2:15" x14ac:dyDescent="0.25">
      <c r="B32" s="41">
        <v>11</v>
      </c>
      <c r="C32" s="34"/>
      <c r="D32" s="34"/>
      <c r="E32" s="35"/>
    </row>
    <row r="33" spans="2:15" ht="15.75" thickBot="1" x14ac:dyDescent="0.3">
      <c r="B33" s="42">
        <v>12</v>
      </c>
      <c r="C33" s="43"/>
      <c r="D33" s="43"/>
      <c r="E33" s="44"/>
    </row>
    <row r="34" spans="2:15" ht="15.75" thickBot="1" x14ac:dyDescent="0.3">
      <c r="B34" s="31"/>
      <c r="C34" s="36" t="s">
        <v>25</v>
      </c>
      <c r="D34" s="37">
        <f>(D22*E22+D23*E23+D24*E24+D25*E25+D26*E26+D27*E27+D28*E28+D29*E29+D30*E30+D31*E31+D32*E32+D33*E33)/SUM(E22:E33)</f>
        <v>1.9197802197802196</v>
      </c>
    </row>
    <row r="35" spans="2:15" x14ac:dyDescent="0.25">
      <c r="B35" s="24"/>
      <c r="C35" s="3" t="s">
        <v>84</v>
      </c>
    </row>
    <row r="36" spans="2:15" x14ac:dyDescent="0.25">
      <c r="B36" s="26" t="s">
        <v>71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ht="18.75" x14ac:dyDescent="0.35">
      <c r="B37" s="1" t="s">
        <v>14</v>
      </c>
      <c r="C37" s="15">
        <f>IF(J5=1,0.8,IF(J5=2,0.8,IF(J5=3,0.7,IF(J5=4,0.8,IF(J5=5,0.7,0.6)))))</f>
        <v>0.8</v>
      </c>
      <c r="D37" s="3" t="s">
        <v>38</v>
      </c>
    </row>
    <row r="38" spans="2:15" ht="18.75" x14ac:dyDescent="0.35">
      <c r="B38" s="1" t="s">
        <v>13</v>
      </c>
      <c r="C38" s="15">
        <f>IF(J5=1,0.7,IF(J5=2,0.7,IF(J5=3,0.6,IF(J5=4,0.7,IF(J5=5,0.6,0.5)))))</f>
        <v>0.7</v>
      </c>
      <c r="D38" s="3" t="s">
        <v>39</v>
      </c>
    </row>
    <row r="39" spans="2:15" ht="18.75" x14ac:dyDescent="0.35">
      <c r="B39" s="1" t="s">
        <v>69</v>
      </c>
      <c r="C39" s="15">
        <f>IF(J5=1,0.7,IF(J5=2,0.6,IF(J5=3,0.4,IF(J5=4,0.5,IF(J5=5,0.4,0.3)))))</f>
        <v>0.6</v>
      </c>
      <c r="D39" s="3" t="s">
        <v>70</v>
      </c>
    </row>
    <row r="40" spans="2:15" ht="18" x14ac:dyDescent="0.35">
      <c r="B40" s="1" t="s">
        <v>4</v>
      </c>
      <c r="C40" s="15">
        <v>1</v>
      </c>
      <c r="D40" s="3" t="s">
        <v>6</v>
      </c>
    </row>
    <row r="41" spans="2:15" ht="18" x14ac:dyDescent="0.35">
      <c r="B41" s="1" t="s">
        <v>5</v>
      </c>
      <c r="C41" s="15">
        <f>IF(J6=1,1,IF(J6=2,0.5,IF(J6=3,0.6,1)))</f>
        <v>1</v>
      </c>
      <c r="D41" s="3" t="s">
        <v>7</v>
      </c>
    </row>
    <row r="42" spans="2:15" ht="18" x14ac:dyDescent="0.35">
      <c r="B42" s="1" t="s">
        <v>31</v>
      </c>
      <c r="C42" s="15">
        <f>IF(J2=1,IF(J3=1,1.2,IF(J3=2,1.25,IF(J3=3,1.4,1.5))),IF(J2=3,IF(OR(J3=1,J3=2),1.25,1.4),IF(J4=1,IF(OR(J3=1,J3=2),1.25,1.4),IF(J4=2,IF(OR(J3=1,J3=2),1.4,1.55),IF(J4=3,IF(OR(J3=1,J3=2),1.5,1.65),IF(OR(J3=1,J3=2),1.6,1.75))))))</f>
        <v>1.75</v>
      </c>
      <c r="D42" s="3" t="s">
        <v>37</v>
      </c>
    </row>
    <row r="43" spans="2:15" ht="18" x14ac:dyDescent="0.35">
      <c r="B43" s="2" t="s">
        <v>2</v>
      </c>
      <c r="C43" s="25">
        <f>EXP(0.1525*C14-1.1)+5.4</f>
        <v>10.581009906948506</v>
      </c>
      <c r="D43" s="3" t="s">
        <v>8</v>
      </c>
    </row>
    <row r="44" spans="2:15" ht="18" x14ac:dyDescent="0.35">
      <c r="B44" s="2" t="s">
        <v>3</v>
      </c>
      <c r="C44" s="25">
        <f>EXP(0.1655*C14-1.9)+1.55</f>
        <v>4.4917363433635771</v>
      </c>
      <c r="D44" s="19" t="s">
        <v>61</v>
      </c>
    </row>
    <row r="45" spans="2:15" ht="18" x14ac:dyDescent="0.35">
      <c r="B45" s="2" t="s">
        <v>15</v>
      </c>
      <c r="C45" s="5">
        <f>PI()*(C10/2)^2</f>
        <v>0.23758294442772815</v>
      </c>
      <c r="D45" s="3" t="s">
        <v>17</v>
      </c>
    </row>
    <row r="46" spans="2:15" ht="18" x14ac:dyDescent="0.35">
      <c r="B46" s="2" t="s">
        <v>16</v>
      </c>
      <c r="C46" s="5">
        <f>PI()*(C10/2)^2-PI()*(C9/2)^2</f>
        <v>0.19991446311302313</v>
      </c>
      <c r="D46" s="3" t="s">
        <v>18</v>
      </c>
    </row>
    <row r="47" spans="2:15" x14ac:dyDescent="0.25">
      <c r="B47" s="54" t="s">
        <v>1</v>
      </c>
      <c r="C47" s="6"/>
      <c r="D47" s="6"/>
      <c r="E47" s="6"/>
      <c r="F47" s="6"/>
      <c r="G47" s="6"/>
      <c r="H47" s="6"/>
      <c r="I47" s="6"/>
      <c r="J47" s="6"/>
      <c r="K47" s="6"/>
    </row>
    <row r="48" spans="2:15" ht="18" x14ac:dyDescent="0.35">
      <c r="B48" s="51" t="s">
        <v>104</v>
      </c>
      <c r="C48" s="52">
        <f>C9*PI()*D34*(C11-C10)</f>
        <v>13.142215399168188</v>
      </c>
      <c r="D48" s="7" t="s">
        <v>26</v>
      </c>
      <c r="E48" s="6"/>
      <c r="F48" s="6"/>
      <c r="G48" s="6"/>
      <c r="H48" s="6"/>
      <c r="I48" s="6"/>
      <c r="J48" s="6"/>
      <c r="K48" s="6"/>
    </row>
    <row r="49" spans="2:15" x14ac:dyDescent="0.25">
      <c r="B49" s="54" t="s">
        <v>0</v>
      </c>
      <c r="C49" s="53"/>
      <c r="D49" s="53"/>
      <c r="E49" s="6"/>
      <c r="F49" s="6"/>
      <c r="G49" s="6"/>
      <c r="H49" s="6"/>
      <c r="I49" s="6"/>
      <c r="J49" s="6"/>
      <c r="K49" s="6"/>
    </row>
    <row r="50" spans="2:15" ht="18" x14ac:dyDescent="0.35">
      <c r="B50" s="51" t="s">
        <v>105</v>
      </c>
      <c r="C50" s="52">
        <f>C45*(C43*C13+C44*C15*C11)</f>
        <v>27.514105017998634</v>
      </c>
      <c r="D50" s="7" t="s">
        <v>27</v>
      </c>
      <c r="E50" s="6"/>
      <c r="F50" s="6"/>
      <c r="G50" s="6"/>
      <c r="H50" s="6"/>
      <c r="I50" s="6"/>
      <c r="J50" s="6"/>
      <c r="K50" s="6"/>
    </row>
    <row r="51" spans="2:15" ht="18" x14ac:dyDescent="0.35">
      <c r="B51" s="51" t="s">
        <v>106</v>
      </c>
      <c r="C51" s="52">
        <f>C46*(C43*C13+C44*C15*C11)</f>
        <v>23.151777775789604</v>
      </c>
      <c r="D51" s="7" t="s">
        <v>28</v>
      </c>
      <c r="E51" s="6"/>
      <c r="F51" s="6"/>
      <c r="G51" s="6"/>
      <c r="H51" s="6"/>
      <c r="I51" s="6"/>
      <c r="J51" s="6"/>
      <c r="K51" s="6"/>
    </row>
    <row r="52" spans="2:15" x14ac:dyDescent="0.25">
      <c r="B52" s="26" t="s">
        <v>92</v>
      </c>
      <c r="C52" s="17"/>
      <c r="D52" s="18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ht="18" x14ac:dyDescent="0.35">
      <c r="B53" s="49" t="s">
        <v>101</v>
      </c>
      <c r="C53" s="50">
        <f>C37*(C40*C50+C41*C48)</f>
        <v>32.52505633373346</v>
      </c>
      <c r="D53" s="45" t="s">
        <v>29</v>
      </c>
      <c r="E53" s="46"/>
      <c r="F53" s="46"/>
      <c r="G53" s="46"/>
      <c r="H53" s="46"/>
      <c r="I53" s="46"/>
      <c r="J53" s="46"/>
      <c r="K53" s="46"/>
      <c r="L53" s="46"/>
      <c r="M53" s="6"/>
      <c r="N53" s="6"/>
      <c r="O53" s="6"/>
    </row>
    <row r="54" spans="2:15" ht="18" x14ac:dyDescent="0.35">
      <c r="B54" s="49" t="s">
        <v>102</v>
      </c>
      <c r="C54" s="50">
        <f>C38*(C40*C51+C41*C48)</f>
        <v>25.405795222470452</v>
      </c>
      <c r="D54" s="45" t="s">
        <v>30</v>
      </c>
      <c r="E54" s="46"/>
      <c r="F54" s="46"/>
      <c r="G54" s="46"/>
      <c r="H54" s="46"/>
      <c r="I54" s="46"/>
      <c r="J54" s="46"/>
      <c r="K54" s="46"/>
      <c r="L54" s="46"/>
      <c r="M54" s="6"/>
      <c r="N54" s="6"/>
      <c r="O54" s="6"/>
    </row>
    <row r="55" spans="2:15" ht="18" x14ac:dyDescent="0.35">
      <c r="B55" s="49" t="s">
        <v>103</v>
      </c>
      <c r="C55" s="50">
        <f>C39*(C40*C51+C41*C48)</f>
        <v>21.776395904974674</v>
      </c>
      <c r="D55" s="45" t="s">
        <v>91</v>
      </c>
      <c r="E55" s="46"/>
      <c r="F55" s="46"/>
      <c r="G55" s="46"/>
      <c r="H55" s="46"/>
      <c r="I55" s="46"/>
      <c r="J55" s="46"/>
      <c r="K55" s="46"/>
      <c r="L55" s="46"/>
      <c r="M55" s="6"/>
      <c r="N55" s="6"/>
      <c r="O55" s="6"/>
    </row>
    <row r="56" spans="2:15" ht="16.5" x14ac:dyDescent="0.3">
      <c r="B56" s="26" t="s">
        <v>93</v>
      </c>
      <c r="C56" s="17"/>
      <c r="D56" s="18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ht="18.75" x14ac:dyDescent="0.35">
      <c r="B57" s="47" t="s">
        <v>32</v>
      </c>
      <c r="C57" s="48">
        <f>C53/C42</f>
        <v>18.585746476419121</v>
      </c>
      <c r="D57" s="45" t="s">
        <v>96</v>
      </c>
      <c r="E57" s="46"/>
      <c r="F57" s="46"/>
      <c r="G57" s="46"/>
      <c r="H57" s="46"/>
      <c r="I57" s="6"/>
      <c r="J57" s="6"/>
      <c r="K57" s="6"/>
      <c r="L57" s="6"/>
      <c r="M57" s="6"/>
      <c r="N57" s="6"/>
      <c r="O57" s="6"/>
    </row>
    <row r="58" spans="2:15" ht="18.75" x14ac:dyDescent="0.35">
      <c r="B58" s="47" t="s">
        <v>33</v>
      </c>
      <c r="C58" s="48">
        <f>C54/C42</f>
        <v>14.517597269983115</v>
      </c>
      <c r="D58" s="45" t="s">
        <v>97</v>
      </c>
      <c r="E58" s="46"/>
      <c r="F58" s="46"/>
      <c r="G58" s="46"/>
      <c r="H58" s="46"/>
      <c r="I58" s="6"/>
      <c r="J58" s="6"/>
      <c r="K58" s="6"/>
      <c r="L58" s="6"/>
      <c r="M58" s="6"/>
      <c r="N58" s="6"/>
      <c r="O58" s="6"/>
    </row>
    <row r="59" spans="2:15" ht="18.75" x14ac:dyDescent="0.35">
      <c r="B59" s="47" t="s">
        <v>99</v>
      </c>
      <c r="C59" s="48">
        <f>C55/C42</f>
        <v>12.443654802842671</v>
      </c>
      <c r="D59" s="45" t="s">
        <v>98</v>
      </c>
      <c r="E59" s="46"/>
      <c r="F59" s="46"/>
      <c r="G59" s="46"/>
      <c r="H59" s="46"/>
      <c r="I59" s="6"/>
      <c r="J59" s="6"/>
      <c r="K59" s="6"/>
      <c r="L59" s="6"/>
      <c r="M59" s="6"/>
      <c r="N59" s="6"/>
      <c r="O59" s="6"/>
    </row>
    <row r="60" spans="2:15" x14ac:dyDescent="0.25">
      <c r="B60" s="24" t="s">
        <v>72</v>
      </c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2:15" x14ac:dyDescent="0.25">
      <c r="B61" s="24" t="s">
        <v>73</v>
      </c>
      <c r="I61" s="6"/>
      <c r="J61" s="6"/>
      <c r="K61" s="6"/>
      <c r="L61" s="6"/>
      <c r="M61" s="6"/>
      <c r="N61" s="6"/>
      <c r="O61" s="6"/>
    </row>
    <row r="62" spans="2:15" ht="42" customHeight="1" x14ac:dyDescent="0.25">
      <c r="B62" s="55" t="s">
        <v>108</v>
      </c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2:15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1">
    <mergeCell ref="B62:O62"/>
  </mergeCells>
  <conditionalFormatting sqref="B62:O62">
    <cfRule type="expression" dxfId="1" priority="1">
      <formula>OR($C$11&gt;10,$C$10&gt;1.2)</formula>
    </cfRule>
  </conditionalFormatting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 sizeWithCells="1">
                  <from>
                    <xdr:col>0</xdr:col>
                    <xdr:colOff>238125</xdr:colOff>
                    <xdr:row>0</xdr:row>
                    <xdr:rowOff>247650</xdr:rowOff>
                  </from>
                  <to>
                    <xdr:col>9</xdr:col>
                    <xdr:colOff>19050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 sizeWithCells="1">
                  <from>
                    <xdr:col>0</xdr:col>
                    <xdr:colOff>238125</xdr:colOff>
                    <xdr:row>2</xdr:row>
                    <xdr:rowOff>0</xdr:rowOff>
                  </from>
                  <to>
                    <xdr:col>9</xdr:col>
                    <xdr:colOff>19050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 sizeWithCells="1">
                  <from>
                    <xdr:col>0</xdr:col>
                    <xdr:colOff>238125</xdr:colOff>
                    <xdr:row>3</xdr:row>
                    <xdr:rowOff>9525</xdr:rowOff>
                  </from>
                  <to>
                    <xdr:col>9</xdr:col>
                    <xdr:colOff>19050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 sizeWithCells="1">
                  <from>
                    <xdr:col>0</xdr:col>
                    <xdr:colOff>238125</xdr:colOff>
                    <xdr:row>4</xdr:row>
                    <xdr:rowOff>9525</xdr:rowOff>
                  </from>
                  <to>
                    <xdr:col>9</xdr:col>
                    <xdr:colOff>19050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 sizeWithCells="1">
                  <from>
                    <xdr:col>0</xdr:col>
                    <xdr:colOff>238125</xdr:colOff>
                    <xdr:row>5</xdr:row>
                    <xdr:rowOff>9525</xdr:rowOff>
                  </from>
                  <to>
                    <xdr:col>9</xdr:col>
                    <xdr:colOff>19050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1"/>
  <sheetViews>
    <sheetView workbookViewId="0">
      <selection activeCell="O13" sqref="O13"/>
    </sheetView>
  </sheetViews>
  <sheetFormatPr defaultRowHeight="15" x14ac:dyDescent="0.25"/>
  <cols>
    <col min="3" max="3" width="10.85546875" customWidth="1"/>
    <col min="4" max="4" width="16.42578125" customWidth="1"/>
    <col min="5" max="5" width="15.5703125" customWidth="1"/>
    <col min="11" max="11" width="12.5703125" customWidth="1"/>
    <col min="12" max="12" width="15.28515625" customWidth="1"/>
    <col min="13" max="13" width="15.7109375" customWidth="1"/>
  </cols>
  <sheetData>
    <row r="2" spans="2:16" ht="18" x14ac:dyDescent="0.35">
      <c r="B2" s="30" t="s">
        <v>81</v>
      </c>
      <c r="C2" s="2" t="s">
        <v>80</v>
      </c>
      <c r="D2" s="2" t="s">
        <v>82</v>
      </c>
      <c r="E2" s="22" t="s">
        <v>79</v>
      </c>
      <c r="J2" s="30" t="s">
        <v>81</v>
      </c>
      <c r="K2" s="2" t="s">
        <v>80</v>
      </c>
      <c r="L2" s="2" t="s">
        <v>82</v>
      </c>
      <c r="M2" s="22" t="s">
        <v>79</v>
      </c>
    </row>
    <row r="3" spans="2:16" x14ac:dyDescent="0.25">
      <c r="B3" s="22">
        <v>13</v>
      </c>
      <c r="C3" s="22">
        <v>7.8</v>
      </c>
      <c r="D3" s="21">
        <f t="shared" ref="D3:D14" si="0">$C$17^($C$18*B3+$C$20)+$C$19</f>
        <v>7.8167133533290771</v>
      </c>
      <c r="E3" s="23">
        <f>(D3-C3)/C3*100</f>
        <v>0.21427376062919623</v>
      </c>
      <c r="J3">
        <v>13</v>
      </c>
      <c r="K3">
        <v>2.8</v>
      </c>
      <c r="L3" s="21">
        <f t="shared" ref="L3:L14" si="1">$L$17^($L$18*J3+$L$20)+$L$19</f>
        <v>2.83591936722922</v>
      </c>
      <c r="M3" s="23">
        <f>(L3-K3)/K3*100</f>
        <v>1.2828345439007207</v>
      </c>
      <c r="P3" s="20"/>
    </row>
    <row r="4" spans="2:16" x14ac:dyDescent="0.25">
      <c r="B4" s="22">
        <v>15</v>
      </c>
      <c r="C4" s="22">
        <v>8.4</v>
      </c>
      <c r="D4" s="21">
        <f t="shared" si="0"/>
        <v>8.6784700812228337</v>
      </c>
      <c r="E4" s="23">
        <f t="shared" ref="E4:E14" si="2">(D4-C4)/C4*100</f>
        <v>3.3151200145575399</v>
      </c>
      <c r="J4">
        <v>15</v>
      </c>
      <c r="K4">
        <v>3.3</v>
      </c>
      <c r="L4" s="21">
        <f t="shared" si="1"/>
        <v>3.3404009763708986</v>
      </c>
      <c r="M4" s="23">
        <f t="shared" ref="M4:M14" si="3">(L4-K4)/K4*100</f>
        <v>1.2242720112393575</v>
      </c>
      <c r="P4" s="20"/>
    </row>
    <row r="5" spans="2:16" x14ac:dyDescent="0.25">
      <c r="B5" s="22">
        <v>16</v>
      </c>
      <c r="C5" s="22">
        <v>9.4</v>
      </c>
      <c r="D5" s="21">
        <f t="shared" si="0"/>
        <v>9.2185129360708018</v>
      </c>
      <c r="E5" s="23">
        <f t="shared" si="2"/>
        <v>-1.9307134460553037</v>
      </c>
      <c r="J5">
        <v>16</v>
      </c>
      <c r="K5">
        <v>3.8</v>
      </c>
      <c r="L5" s="21">
        <f t="shared" si="1"/>
        <v>3.6626063964519346</v>
      </c>
      <c r="M5" s="23">
        <f t="shared" si="3"/>
        <v>-3.6156211460017156</v>
      </c>
      <c r="P5" s="20"/>
    </row>
    <row r="6" spans="2:16" x14ac:dyDescent="0.25">
      <c r="B6" s="22">
        <v>18</v>
      </c>
      <c r="C6" s="22">
        <v>10.1</v>
      </c>
      <c r="D6" s="21">
        <f t="shared" si="0"/>
        <v>10.580126306012025</v>
      </c>
      <c r="E6" s="23">
        <f t="shared" si="2"/>
        <v>4.7537258020992565</v>
      </c>
      <c r="J6">
        <v>18</v>
      </c>
      <c r="K6">
        <v>4.5</v>
      </c>
      <c r="L6" s="21">
        <f t="shared" si="1"/>
        <v>4.4914072540527492</v>
      </c>
      <c r="M6" s="23">
        <f t="shared" si="3"/>
        <v>-0.19094990993890645</v>
      </c>
      <c r="P6" s="20"/>
    </row>
    <row r="7" spans="2:16" x14ac:dyDescent="0.25">
      <c r="B7" s="22">
        <v>20</v>
      </c>
      <c r="C7" s="22">
        <v>12.1</v>
      </c>
      <c r="D7" s="21">
        <f t="shared" si="0"/>
        <v>12.427266633761699</v>
      </c>
      <c r="E7" s="23">
        <f t="shared" si="2"/>
        <v>2.7046829236504046</v>
      </c>
      <c r="J7">
        <v>20</v>
      </c>
      <c r="K7">
        <v>5.5</v>
      </c>
      <c r="L7" s="21">
        <f t="shared" si="1"/>
        <v>5.6453566403683739</v>
      </c>
      <c r="M7" s="23">
        <f t="shared" si="3"/>
        <v>2.6428480066977076</v>
      </c>
      <c r="P7" s="20"/>
    </row>
    <row r="8" spans="2:16" x14ac:dyDescent="0.25">
      <c r="B8" s="22">
        <v>22</v>
      </c>
      <c r="C8" s="22">
        <v>15</v>
      </c>
      <c r="D8" s="21">
        <f t="shared" si="0"/>
        <v>14.933064142599665</v>
      </c>
      <c r="E8" s="23">
        <f t="shared" si="2"/>
        <v>-0.44623904933556463</v>
      </c>
      <c r="J8">
        <v>22</v>
      </c>
      <c r="K8">
        <v>7</v>
      </c>
      <c r="L8" s="21">
        <f t="shared" si="1"/>
        <v>7.2520142276118014</v>
      </c>
      <c r="M8" s="23">
        <f t="shared" si="3"/>
        <v>3.6002032515971623</v>
      </c>
      <c r="P8" s="20"/>
    </row>
    <row r="9" spans="2:16" x14ac:dyDescent="0.25">
      <c r="B9" s="22">
        <v>24</v>
      </c>
      <c r="C9" s="22">
        <v>18</v>
      </c>
      <c r="D9" s="21">
        <f t="shared" si="0"/>
        <v>18.332384194773574</v>
      </c>
      <c r="E9" s="23">
        <f t="shared" si="2"/>
        <v>1.8465788598531911</v>
      </c>
      <c r="J9">
        <v>24</v>
      </c>
      <c r="K9">
        <v>9.1999999999999993</v>
      </c>
      <c r="L9" s="21">
        <f t="shared" si="1"/>
        <v>9.4889828791474713</v>
      </c>
      <c r="M9" s="23">
        <f t="shared" si="3"/>
        <v>3.1411182516029568</v>
      </c>
      <c r="P9" s="20"/>
    </row>
    <row r="10" spans="2:16" x14ac:dyDescent="0.25">
      <c r="B10" s="22">
        <v>26</v>
      </c>
      <c r="C10" s="22">
        <v>23.1</v>
      </c>
      <c r="D10" s="21">
        <f t="shared" si="0"/>
        <v>22.943840937130339</v>
      </c>
      <c r="E10" s="23">
        <f t="shared" si="2"/>
        <v>-0.67601325917602628</v>
      </c>
      <c r="J10">
        <v>26</v>
      </c>
      <c r="K10">
        <v>12.3</v>
      </c>
      <c r="L10" s="21">
        <f t="shared" si="1"/>
        <v>12.603541194300853</v>
      </c>
      <c r="M10" s="23">
        <f t="shared" si="3"/>
        <v>2.4678145878118039</v>
      </c>
      <c r="P10" s="20"/>
    </row>
    <row r="11" spans="2:16" x14ac:dyDescent="0.25">
      <c r="B11" s="22">
        <v>28</v>
      </c>
      <c r="C11" s="22">
        <v>29.5</v>
      </c>
      <c r="D11" s="21">
        <f t="shared" si="0"/>
        <v>29.199660618783447</v>
      </c>
      <c r="E11" s="23">
        <f t="shared" si="2"/>
        <v>-1.0180995973442464</v>
      </c>
      <c r="J11">
        <v>28</v>
      </c>
      <c r="K11">
        <v>16.5</v>
      </c>
      <c r="L11" s="21">
        <f t="shared" si="1"/>
        <v>16.939978136245387</v>
      </c>
      <c r="M11" s="23">
        <f t="shared" si="3"/>
        <v>2.6665341590629486</v>
      </c>
      <c r="P11" s="20"/>
    </row>
    <row r="12" spans="2:16" x14ac:dyDescent="0.25">
      <c r="B12" s="22">
        <v>30</v>
      </c>
      <c r="C12" s="22">
        <v>38</v>
      </c>
      <c r="D12" s="21">
        <f t="shared" si="0"/>
        <v>37.686193633372227</v>
      </c>
      <c r="E12" s="23">
        <f t="shared" si="2"/>
        <v>-0.82580622796782388</v>
      </c>
      <c r="J12">
        <v>30</v>
      </c>
      <c r="K12">
        <v>22.5</v>
      </c>
      <c r="L12" s="21">
        <f t="shared" si="1"/>
        <v>22.977651362644771</v>
      </c>
      <c r="M12" s="23">
        <f t="shared" si="3"/>
        <v>2.1228949450878707</v>
      </c>
      <c r="P12" s="20"/>
    </row>
    <row r="13" spans="2:16" x14ac:dyDescent="0.25">
      <c r="B13" s="22">
        <v>32</v>
      </c>
      <c r="C13" s="22">
        <v>48.4</v>
      </c>
      <c r="D13" s="21">
        <f t="shared" si="0"/>
        <v>49.198872430513148</v>
      </c>
      <c r="E13" s="23">
        <f t="shared" si="2"/>
        <v>1.6505628729610533</v>
      </c>
      <c r="J13">
        <v>32</v>
      </c>
      <c r="K13">
        <v>31</v>
      </c>
      <c r="L13" s="21">
        <f t="shared" si="1"/>
        <v>31.383976296412591</v>
      </c>
      <c r="M13" s="23">
        <f t="shared" si="3"/>
        <v>1.2386332142341645</v>
      </c>
      <c r="P13" s="20"/>
    </row>
    <row r="14" spans="2:16" x14ac:dyDescent="0.25">
      <c r="B14" s="22">
        <v>34</v>
      </c>
      <c r="C14" s="22">
        <v>64.900000000000006</v>
      </c>
      <c r="D14" s="21">
        <f t="shared" si="0"/>
        <v>64.816766434848319</v>
      </c>
      <c r="E14" s="23">
        <f t="shared" si="2"/>
        <v>-0.12824894476377058</v>
      </c>
      <c r="J14">
        <v>34</v>
      </c>
      <c r="K14">
        <v>44.4</v>
      </c>
      <c r="L14" s="21">
        <f t="shared" si="1"/>
        <v>43.08820344522578</v>
      </c>
      <c r="M14" s="23">
        <f t="shared" si="3"/>
        <v>-2.9544967449869795</v>
      </c>
      <c r="P14" s="20"/>
    </row>
    <row r="16" spans="2:16" x14ac:dyDescent="0.25">
      <c r="B16" t="s">
        <v>56</v>
      </c>
      <c r="C16" t="s">
        <v>83</v>
      </c>
      <c r="K16" t="s">
        <v>56</v>
      </c>
      <c r="L16" t="s">
        <v>83</v>
      </c>
    </row>
    <row r="17" spans="2:12" x14ac:dyDescent="0.25">
      <c r="B17" t="s">
        <v>58</v>
      </c>
      <c r="C17">
        <v>2.718</v>
      </c>
      <c r="K17" t="s">
        <v>58</v>
      </c>
      <c r="L17">
        <v>2.718</v>
      </c>
    </row>
    <row r="18" spans="2:12" x14ac:dyDescent="0.25">
      <c r="B18" t="s">
        <v>59</v>
      </c>
      <c r="C18">
        <v>0.1525</v>
      </c>
      <c r="K18" t="s">
        <v>59</v>
      </c>
      <c r="L18">
        <v>0.16550000000000001</v>
      </c>
    </row>
    <row r="19" spans="2:12" x14ac:dyDescent="0.25">
      <c r="B19" t="s">
        <v>57</v>
      </c>
      <c r="C19">
        <v>5.4</v>
      </c>
      <c r="K19" t="s">
        <v>57</v>
      </c>
      <c r="L19">
        <v>1.55</v>
      </c>
    </row>
    <row r="20" spans="2:12" x14ac:dyDescent="0.25">
      <c r="B20" t="s">
        <v>60</v>
      </c>
      <c r="C20">
        <v>-1.1000000000000001</v>
      </c>
      <c r="K20" t="s">
        <v>60</v>
      </c>
      <c r="L20">
        <v>-1.9</v>
      </c>
    </row>
    <row r="21" spans="2:12" x14ac:dyDescent="0.25">
      <c r="C21" s="20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Аппроксимация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2023-07-01T12:37:55Z</dcterms:modified>
</cp:coreProperties>
</file>